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vsd" ContentType="application/vnd.visi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itwconnect.sharepoint.com/sites/ITWEP/TR/Shared Documents/04. TDS's &amp; Bulletins/01. Chockfast/Calculators/Shaft Laminating Calculator/"/>
    </mc:Choice>
  </mc:AlternateContent>
  <xr:revisionPtr revIDLastSave="1" documentId="8_{36AEA9E4-47C6-454B-89B7-E9A6790A8392}" xr6:coauthVersionLast="47" xr6:coauthVersionMax="47" xr10:uidLastSave="{23C2F65E-8076-4275-AEC6-7AA0F03ABF3F}"/>
  <bookViews>
    <workbookView xWindow="28680" yWindow="-2010" windowWidth="29040" windowHeight="15720" activeTab="1" xr2:uid="{00000000-000D-0000-FFFF-FFFF00000000}"/>
  </bookViews>
  <sheets>
    <sheet name="Revision Tracker" sheetId="4" r:id="rId1"/>
    <sheet name="Calculator" sheetId="1" r:id="rId2"/>
  </sheets>
  <definedNames>
    <definedName name="_xlnm.Print_Area" localSheetId="1">Calculator!$A$1:$F$55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 l="1"/>
  <c r="B18" i="1"/>
  <c r="B35" i="1"/>
  <c r="K58" i="1"/>
  <c r="K59" i="1"/>
  <c r="O58" i="1"/>
  <c r="D35" i="1"/>
  <c r="M59" i="1"/>
  <c r="M58" i="1"/>
  <c r="D18" i="1"/>
  <c r="D26" i="1" s="1"/>
  <c r="D30" i="1" s="1"/>
  <c r="M60" i="1" l="1"/>
  <c r="B50" i="1" s="1"/>
  <c r="K60" i="1"/>
  <c r="D50" i="1" s="1"/>
  <c r="D52" i="1" s="1"/>
  <c r="B37" i="1"/>
  <c r="B39" i="1" s="1"/>
  <c r="B41" i="1" s="1"/>
  <c r="D37" i="1"/>
  <c r="D39" i="1" s="1"/>
  <c r="D41" i="1" s="1"/>
  <c r="B26" i="1"/>
  <c r="B28" i="1" s="1"/>
  <c r="B52" i="1"/>
  <c r="D28" i="1"/>
  <c r="B30" i="1" l="1"/>
</calcChain>
</file>

<file path=xl/sharedStrings.xml><?xml version="1.0" encoding="utf-8"?>
<sst xmlns="http://schemas.openxmlformats.org/spreadsheetml/2006/main" count="105" uniqueCount="84">
  <si>
    <t>ft</t>
  </si>
  <si>
    <t>inches</t>
  </si>
  <si>
    <t>meters</t>
  </si>
  <si>
    <t>millimeters</t>
  </si>
  <si>
    <t>layers</t>
  </si>
  <si>
    <t>Layers of Glass Tape:</t>
  </si>
  <si>
    <t xml:space="preserve">Width of Glass Tape: </t>
  </si>
  <si>
    <t>feet</t>
  </si>
  <si>
    <t>GLASS TAPE</t>
  </si>
  <si>
    <t>RESIN</t>
  </si>
  <si>
    <t>Total Area to be Wrapped &amp; Coated</t>
  </si>
  <si>
    <t>rolls</t>
  </si>
  <si>
    <t>COMMENTS</t>
  </si>
  <si>
    <t>IMPERIAL</t>
  </si>
  <si>
    <t>METRIC</t>
  </si>
  <si>
    <t>coats</t>
  </si>
  <si>
    <t>Amount of Resin Required:</t>
  </si>
  <si>
    <t>Coats of Resin Required:</t>
  </si>
  <si>
    <t>units</t>
  </si>
  <si>
    <t>liters</t>
  </si>
  <si>
    <t>Vessel:</t>
  </si>
  <si>
    <t>Shipyard:</t>
  </si>
  <si>
    <t>Number of Shafts:</t>
  </si>
  <si>
    <t xml:space="preserve"> Total Number of Rolls:</t>
  </si>
  <si>
    <t>Length of Glass Tape Required:</t>
  </si>
  <si>
    <t>one more than the number of wraps of fiberglass tape</t>
  </si>
  <si>
    <r>
      <t>mm</t>
    </r>
    <r>
      <rPr>
        <vertAlign val="superscript"/>
        <sz val="11"/>
        <color theme="1"/>
        <rFont val="Calibri"/>
        <family val="2"/>
        <scheme val="minor"/>
      </rPr>
      <t>2</t>
    </r>
  </si>
  <si>
    <t>gallons</t>
  </si>
  <si>
    <t xml:space="preserve"> First Length (L1) of Shaft to be Covered:</t>
  </si>
  <si>
    <t>Second Length (L2) of Shaft to be Covered:</t>
  </si>
  <si>
    <t xml:space="preserve"> First Diameter (D1) of Shaft: </t>
  </si>
  <si>
    <t xml:space="preserve">Second Diameter (D2) of Shaft: </t>
  </si>
  <si>
    <t>each</t>
  </si>
  <si>
    <t>Outer Diameter of Taper (D3):</t>
  </si>
  <si>
    <t>mm</t>
  </si>
  <si>
    <r>
      <t>inches</t>
    </r>
    <r>
      <rPr>
        <vertAlign val="superscript"/>
        <sz val="11"/>
        <color theme="1"/>
        <rFont val="Calibri"/>
        <family val="2"/>
        <scheme val="minor"/>
      </rPr>
      <t>3</t>
    </r>
  </si>
  <si>
    <r>
      <t>inches</t>
    </r>
    <r>
      <rPr>
        <vertAlign val="superscript"/>
        <sz val="11"/>
        <color theme="1"/>
        <rFont val="Calibri"/>
        <family val="2"/>
        <scheme val="minor"/>
      </rPr>
      <t>2</t>
    </r>
  </si>
  <si>
    <r>
      <t>18 in.</t>
    </r>
    <r>
      <rPr>
        <vertAlign val="superscript"/>
        <sz val="11"/>
        <color theme="1"/>
        <rFont val="Calibri"/>
        <family val="2"/>
        <scheme val="minor"/>
      </rPr>
      <t>3</t>
    </r>
    <r>
      <rPr>
        <sz val="11"/>
        <color theme="1"/>
        <rFont val="Calibri"/>
        <family val="2"/>
        <scheme val="minor"/>
      </rPr>
      <t xml:space="preserve"> (295 cm</t>
    </r>
    <r>
      <rPr>
        <vertAlign val="superscript"/>
        <sz val="11"/>
        <color theme="1"/>
        <rFont val="Calibri"/>
        <family val="2"/>
        <scheme val="minor"/>
      </rPr>
      <t>3</t>
    </r>
    <r>
      <rPr>
        <sz val="11"/>
        <color theme="1"/>
        <rFont val="Calibri"/>
        <family val="2"/>
        <scheme val="minor"/>
      </rPr>
      <t>) per unit of Phillybond #6</t>
    </r>
  </si>
  <si>
    <r>
      <t>cm</t>
    </r>
    <r>
      <rPr>
        <vertAlign val="superscript"/>
        <sz val="11"/>
        <color theme="1"/>
        <rFont val="Calibri"/>
        <family val="2"/>
        <scheme val="minor"/>
      </rPr>
      <t>3</t>
    </r>
  </si>
  <si>
    <t>Shafts under 6" diameter (150 mm) use 3 inch (75 mm) wide tape.  Larger shafts use 6 inch (150 mm) wide glass tape.</t>
  </si>
  <si>
    <t>Volume is based on the amount calculated to fill the space from the outer diameter to the inner diameter.</t>
  </si>
  <si>
    <t xml:space="preserve">Volume of a Frustum = </t>
  </si>
  <si>
    <t>Length of Taper (Lt):</t>
  </si>
  <si>
    <t xml:space="preserve">Volume of Center = </t>
  </si>
  <si>
    <t>Difference</t>
  </si>
  <si>
    <t>mm3</t>
  </si>
  <si>
    <t>V = π×r²×h</t>
  </si>
  <si>
    <r>
      <t>V = (1/3) * </t>
    </r>
    <r>
      <rPr>
        <i/>
        <sz val="11"/>
        <color rgb="FF000000"/>
        <rFont val="Times New Roman"/>
        <family val="1"/>
      </rPr>
      <t>π</t>
    </r>
    <r>
      <rPr>
        <sz val="11"/>
        <color rgb="FF000000"/>
        <rFont val="Verdana"/>
        <family val="2"/>
      </rPr>
      <t> * h * (r</t>
    </r>
    <r>
      <rPr>
        <vertAlign val="subscript"/>
        <sz val="11"/>
        <color rgb="FF000000"/>
        <rFont val="Verdana"/>
        <family val="2"/>
      </rPr>
      <t>1</t>
    </r>
    <r>
      <rPr>
        <vertAlign val="superscript"/>
        <sz val="11"/>
        <color rgb="FF000000"/>
        <rFont val="Verdana"/>
        <family val="2"/>
      </rPr>
      <t>2</t>
    </r>
    <r>
      <rPr>
        <sz val="11"/>
        <color rgb="FF000000"/>
        <rFont val="Verdana"/>
        <family val="2"/>
      </rPr>
      <t> + r</t>
    </r>
    <r>
      <rPr>
        <vertAlign val="subscript"/>
        <sz val="11"/>
        <color rgb="FF000000"/>
        <rFont val="Verdana"/>
        <family val="2"/>
      </rPr>
      <t>2</t>
    </r>
    <r>
      <rPr>
        <vertAlign val="superscript"/>
        <sz val="11"/>
        <color rgb="FF000000"/>
        <rFont val="Verdana"/>
        <family val="2"/>
      </rPr>
      <t>2</t>
    </r>
    <r>
      <rPr>
        <sz val="11"/>
        <color rgb="FF000000"/>
        <rFont val="Verdana"/>
        <family val="2"/>
      </rPr>
      <t> + (r</t>
    </r>
    <r>
      <rPr>
        <vertAlign val="subscript"/>
        <sz val="11"/>
        <color rgb="FF000000"/>
        <rFont val="Verdana"/>
        <family val="2"/>
      </rPr>
      <t>1</t>
    </r>
    <r>
      <rPr>
        <sz val="11"/>
        <color rgb="FF000000"/>
        <rFont val="Verdana"/>
        <family val="2"/>
      </rPr>
      <t> * r</t>
    </r>
    <r>
      <rPr>
        <vertAlign val="subscript"/>
        <sz val="11"/>
        <color rgb="FF000000"/>
        <rFont val="Verdana"/>
        <family val="2"/>
      </rPr>
      <t>2</t>
    </r>
    <r>
      <rPr>
        <sz val="11"/>
        <color rgb="FF000000"/>
        <rFont val="Verdana"/>
        <family val="2"/>
      </rPr>
      <t>))</t>
    </r>
  </si>
  <si>
    <t>in3</t>
  </si>
  <si>
    <t>Four (4) wraps are typical</t>
  </si>
  <si>
    <t>Length of tape per shaft</t>
  </si>
  <si>
    <t>Total Rolls for all Shafts</t>
  </si>
  <si>
    <t>PHILLYBOND # 6</t>
  </si>
  <si>
    <t>resin required per shaft</t>
  </si>
  <si>
    <t>Number of Rolls , per shaft:</t>
  </si>
  <si>
    <t>Total Rolls per shaft</t>
  </si>
  <si>
    <t>Total Units of Resin per shaft</t>
  </si>
  <si>
    <t>Total Units of Resin for all Shafts</t>
  </si>
  <si>
    <t>Number of Units of 1775/620TS, per shaft:</t>
  </si>
  <si>
    <t>Total Number of Units of 1775/620TS:</t>
  </si>
  <si>
    <r>
      <t>*Assume that 1 liter actually covers 1.9558 m</t>
    </r>
    <r>
      <rPr>
        <vertAlign val="superscript"/>
        <sz val="11"/>
        <color theme="1"/>
        <rFont val="Calibri"/>
        <family val="2"/>
        <scheme val="minor"/>
      </rPr>
      <t>2</t>
    </r>
  </si>
  <si>
    <t>Number of Tapers per shaft:</t>
  </si>
  <si>
    <t>Units of Phillybond #6 Required per shaft:</t>
  </si>
  <si>
    <t>Date</t>
  </si>
  <si>
    <t>Revision</t>
  </si>
  <si>
    <t>Editor Initials</t>
  </si>
  <si>
    <t>Comments</t>
  </si>
  <si>
    <t>A</t>
  </si>
  <si>
    <t>JAK</t>
  </si>
  <si>
    <t>Initial Creation</t>
  </si>
  <si>
    <t>B</t>
  </si>
  <si>
    <t>CRME</t>
  </si>
  <si>
    <t>Fixed # of shafts not being considered for calculations, added in per shaft numbers, changed formulas to multiply total shaft cans by # of shafts</t>
  </si>
  <si>
    <t>C</t>
  </si>
  <si>
    <t>CME</t>
  </si>
  <si>
    <t>Rev C - 01 Oct 2025</t>
  </si>
  <si>
    <t xml:space="preserve">Safety Factor on Tape: </t>
  </si>
  <si>
    <t>Typically 15 - 25%</t>
  </si>
  <si>
    <t xml:space="preserve">Safety Factor on Resin: </t>
  </si>
  <si>
    <t xml:space="preserve">Safety Factor on Fairing Compound: </t>
  </si>
  <si>
    <t>Amount of Fairing Compound Required:</t>
  </si>
  <si>
    <t>Shaft Laminating Materials Estimating Calculator</t>
  </si>
  <si>
    <t>ITW PERFORMANCE POLYMERS PROVIDES THE INFORMATION HEREIN ONLY AS A GOOD FAITH GUIDE, AND IT IS NOT AS A SUBSTITUTE FOR THE CUSTOMER’S OWN TESTING OR CALCULATIONS. THE CUSTOMER ASSUMES ALL RESPONSIBILITIES FOR DETERMINING THE SUITABILITY OF THE INFORMATION, OPINIONS, AND OUR PRODUCTS AS TO THE APPROPRIATE USE IN THEIR APPLICATION. THE ENCLOSED INFORMATION DOES NOT CREATE ANY WARRANTY, EXPRESS OR IMPLIED, INCLUDING ANY WARRANTY OR FITNESS FOR ANY PARTICULAR PURPOSE OR APPLICATION. UNDER NO CIRCUMSTANCES SHALL ITW PERFORMANCE POLYMERS BE LIABLE FOR ANY DAMAGES, WHETHER DIRECT, INDIRECT, INCIDENTAL OR CONSEQUENTIAL DAMAGES. OUR PRODUCTS ARE INTENDED FOR USE AND SALE TO INDUSTRIAL AND COMMERCIAL CUSTOMERS.</t>
  </si>
  <si>
    <t xml:space="preserve">Added Safety Factor for Resin &amp; Tape
ITW PP Logo, addresses and rights (C)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</si>
</sst>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409]d\-mmm\-yyyy;@"/>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vertAlign val="superscript"/>
      <sz val="11"/>
      <color theme="1"/>
      <name val="Calibri"/>
      <family val="2"/>
      <scheme val="minor"/>
    </font>
    <font>
      <sz val="18"/>
      <name val="Cambria"/>
      <family val="1"/>
    </font>
    <font>
      <sz val="11"/>
      <color rgb="FF000000"/>
      <name val="Verdana"/>
      <family val="2"/>
    </font>
    <font>
      <i/>
      <sz val="11"/>
      <color rgb="FF000000"/>
      <name val="Times New Roman"/>
      <family val="1"/>
    </font>
    <font>
      <vertAlign val="subscript"/>
      <sz val="11"/>
      <color rgb="FF000000"/>
      <name val="Verdana"/>
      <family val="2"/>
    </font>
    <font>
      <vertAlign val="superscript"/>
      <sz val="11"/>
      <color rgb="FF000000"/>
      <name val="Verdana"/>
      <family val="2"/>
    </font>
    <font>
      <sz val="10"/>
      <color theme="1"/>
      <name val="Calibri"/>
      <family val="2"/>
      <scheme val="minor"/>
    </font>
    <font>
      <sz val="6"/>
      <color theme="1"/>
      <name val="Calibri"/>
      <family val="2"/>
      <scheme val="minor"/>
    </font>
    <font>
      <sz val="6"/>
      <color theme="1"/>
      <name val="Arial"/>
      <family val="2"/>
    </font>
  </fonts>
  <fills count="5">
    <fill>
      <patternFill patternType="none"/>
    </fill>
    <fill>
      <patternFill patternType="gray125"/>
    </fill>
    <fill>
      <patternFill patternType="solid">
        <fgColor theme="2" tint="-9.9978637043366805E-2"/>
        <bgColor indexed="64"/>
      </patternFill>
    </fill>
    <fill>
      <patternFill patternType="solid">
        <fgColor theme="2"/>
        <bgColor indexed="64"/>
      </patternFill>
    </fill>
    <fill>
      <patternFill patternType="solid">
        <fgColor theme="0"/>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78">
    <xf numFmtId="0" fontId="0" fillId="0" borderId="0" xfId="0"/>
    <xf numFmtId="0" fontId="2" fillId="0" borderId="0" xfId="0" applyFont="1" applyAlignment="1">
      <alignment horizontal="right"/>
    </xf>
    <xf numFmtId="0" fontId="0" fillId="0" borderId="0" xfId="0" applyAlignment="1">
      <alignment wrapText="1"/>
    </xf>
    <xf numFmtId="0" fontId="2" fillId="0" borderId="0" xfId="0" applyFont="1" applyAlignment="1">
      <alignment horizontal="right" vertical="center"/>
    </xf>
    <xf numFmtId="0" fontId="0" fillId="0" borderId="0" xfId="0" applyAlignment="1">
      <alignment vertical="center"/>
    </xf>
    <xf numFmtId="0" fontId="0" fillId="0" borderId="0" xfId="0" applyAlignment="1">
      <alignment vertical="center" wrapText="1"/>
    </xf>
    <xf numFmtId="0" fontId="2" fillId="2" borderId="2" xfId="0" applyFont="1" applyFill="1" applyBorder="1" applyAlignment="1">
      <alignment horizontal="right"/>
    </xf>
    <xf numFmtId="0" fontId="0" fillId="2" borderId="2" xfId="0" applyFill="1" applyBorder="1" applyAlignment="1">
      <alignment horizontal="center" wrapText="1"/>
    </xf>
    <xf numFmtId="0" fontId="2" fillId="2" borderId="2" xfId="0" applyFont="1" applyFill="1" applyBorder="1" applyAlignment="1">
      <alignment horizontal="center" vertical="center"/>
    </xf>
    <xf numFmtId="0" fontId="2" fillId="2" borderId="2" xfId="0" applyFont="1" applyFill="1" applyBorder="1" applyAlignment="1">
      <alignment horizontal="center"/>
    </xf>
    <xf numFmtId="0" fontId="0" fillId="2" borderId="4" xfId="0" applyFill="1" applyBorder="1" applyAlignment="1">
      <alignment vertical="center"/>
    </xf>
    <xf numFmtId="0" fontId="2" fillId="2" borderId="4" xfId="0" applyFont="1" applyFill="1" applyBorder="1" applyAlignment="1">
      <alignment vertical="center"/>
    </xf>
    <xf numFmtId="0" fontId="2" fillId="2" borderId="5" xfId="0" applyFont="1" applyFill="1" applyBorder="1" applyAlignment="1">
      <alignment wrapText="1"/>
    </xf>
    <xf numFmtId="0" fontId="0" fillId="2" borderId="5" xfId="0" applyFill="1" applyBorder="1" applyAlignment="1">
      <alignment vertical="center" wrapText="1"/>
    </xf>
    <xf numFmtId="0" fontId="0" fillId="2" borderId="3" xfId="0" applyFill="1" applyBorder="1"/>
    <xf numFmtId="0" fontId="0" fillId="2" borderId="4" xfId="0" applyFill="1" applyBorder="1"/>
    <xf numFmtId="0" fontId="0" fillId="2" borderId="5" xfId="0" applyFill="1" applyBorder="1" applyAlignment="1">
      <alignment wrapText="1"/>
    </xf>
    <xf numFmtId="0" fontId="2" fillId="3" borderId="6" xfId="0" applyFont="1" applyFill="1" applyBorder="1" applyAlignment="1">
      <alignment horizontal="right"/>
    </xf>
    <xf numFmtId="0" fontId="0" fillId="3" borderId="7" xfId="0" applyFill="1" applyBorder="1" applyAlignment="1">
      <alignment horizontal="center"/>
    </xf>
    <xf numFmtId="0" fontId="0" fillId="3" borderId="8" xfId="0" applyFill="1" applyBorder="1" applyAlignment="1">
      <alignment horizontal="center" wrapText="1"/>
    </xf>
    <xf numFmtId="0" fontId="2" fillId="3" borderId="9" xfId="0" applyFont="1" applyFill="1" applyBorder="1" applyAlignment="1">
      <alignment horizontal="right"/>
    </xf>
    <xf numFmtId="0" fontId="0" fillId="3" borderId="10" xfId="0" applyFill="1" applyBorder="1" applyAlignment="1">
      <alignment horizontal="center" wrapText="1"/>
    </xf>
    <xf numFmtId="0" fontId="0" fillId="3" borderId="0" xfId="0" applyFill="1" applyAlignment="1">
      <alignment horizontal="center"/>
    </xf>
    <xf numFmtId="0" fontId="2" fillId="3" borderId="0" xfId="0" applyFont="1" applyFill="1" applyAlignment="1">
      <alignment horizontal="right"/>
    </xf>
    <xf numFmtId="0" fontId="0" fillId="3" borderId="0" xfId="0" applyFill="1"/>
    <xf numFmtId="0" fontId="0" fillId="4" borderId="2" xfId="0" applyFill="1" applyBorder="1" applyAlignment="1" applyProtection="1">
      <alignment horizontal="center"/>
      <protection locked="0"/>
    </xf>
    <xf numFmtId="3" fontId="0" fillId="0" borderId="0" xfId="0" applyNumberFormat="1"/>
    <xf numFmtId="0" fontId="0" fillId="3" borderId="12" xfId="0" applyFill="1" applyBorder="1" applyAlignment="1">
      <alignment wrapText="1"/>
    </xf>
    <xf numFmtId="164" fontId="0" fillId="0" borderId="0" xfId="1" applyNumberFormat="1" applyFont="1"/>
    <xf numFmtId="0" fontId="2" fillId="3" borderId="9" xfId="0" applyFont="1" applyFill="1" applyBorder="1" applyAlignment="1">
      <alignment horizontal="right" vertical="center"/>
    </xf>
    <xf numFmtId="0" fontId="2" fillId="3" borderId="10" xfId="0" applyFont="1" applyFill="1" applyBorder="1" applyAlignment="1">
      <alignment wrapText="1"/>
    </xf>
    <xf numFmtId="0" fontId="0" fillId="3" borderId="10" xfId="0" applyFill="1" applyBorder="1" applyAlignment="1">
      <alignment wrapText="1"/>
    </xf>
    <xf numFmtId="0" fontId="2" fillId="3" borderId="0" xfId="0" applyFont="1" applyFill="1" applyAlignment="1">
      <alignment vertical="center"/>
    </xf>
    <xf numFmtId="0" fontId="0" fillId="3" borderId="0" xfId="0" applyFill="1" applyAlignment="1">
      <alignment vertical="center"/>
    </xf>
    <xf numFmtId="0" fontId="0" fillId="3" borderId="10" xfId="0" applyFill="1" applyBorder="1" applyAlignment="1">
      <alignment vertical="center" wrapText="1"/>
    </xf>
    <xf numFmtId="0" fontId="2" fillId="3" borderId="10" xfId="0" applyFont="1" applyFill="1" applyBorder="1" applyAlignment="1">
      <alignment vertical="center" wrapText="1"/>
    </xf>
    <xf numFmtId="0" fontId="2" fillId="4" borderId="0" xfId="0" applyFont="1" applyFill="1" applyAlignment="1">
      <alignment horizontal="right" vertical="center"/>
    </xf>
    <xf numFmtId="165" fontId="0" fillId="3" borderId="0" xfId="0" applyNumberFormat="1" applyFill="1" applyAlignment="1">
      <alignment horizontal="center"/>
    </xf>
    <xf numFmtId="0" fontId="10" fillId="0" borderId="0" xfId="0" applyFont="1" applyAlignment="1">
      <alignment vertical="center" wrapText="1"/>
    </xf>
    <xf numFmtId="0" fontId="11" fillId="0" borderId="0" xfId="0" applyFont="1" applyAlignment="1">
      <alignment horizontal="right" vertical="center" wrapText="1"/>
    </xf>
    <xf numFmtId="14" fontId="0" fillId="0" borderId="0" xfId="0" applyNumberFormat="1"/>
    <xf numFmtId="14" fontId="0" fillId="0" borderId="0" xfId="0" applyNumberFormat="1" applyAlignment="1">
      <alignment vertical="center"/>
    </xf>
    <xf numFmtId="0" fontId="6" fillId="0" borderId="0" xfId="0" applyFont="1" applyAlignment="1">
      <alignment horizontal="left" vertical="center" wrapText="1"/>
    </xf>
    <xf numFmtId="0" fontId="5" fillId="0" borderId="0" xfId="0" applyFont="1" applyAlignment="1">
      <alignment horizontal="center" vertical="center" wrapText="1"/>
    </xf>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2" borderId="5" xfId="0" applyFont="1" applyFill="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0" borderId="0" xfId="0" applyFont="1" applyAlignment="1">
      <alignment horizontal="center"/>
    </xf>
    <xf numFmtId="0" fontId="0" fillId="3" borderId="8" xfId="0" applyFill="1" applyBorder="1" applyAlignment="1">
      <alignment horizontal="center" wrapText="1"/>
    </xf>
    <xf numFmtId="0" fontId="0" fillId="3" borderId="10" xfId="0" applyFill="1" applyBorder="1" applyAlignment="1">
      <alignment horizontal="center" wrapText="1"/>
    </xf>
    <xf numFmtId="0" fontId="0" fillId="2" borderId="2" xfId="0" applyFill="1" applyBorder="1" applyAlignment="1">
      <alignment horizontal="center"/>
    </xf>
    <xf numFmtId="0" fontId="0" fillId="4" borderId="3" xfId="0" applyFill="1" applyBorder="1" applyAlignment="1" applyProtection="1">
      <alignment horizontal="left"/>
      <protection locked="0"/>
    </xf>
    <xf numFmtId="0" fontId="0" fillId="4" borderId="4" xfId="0" applyFill="1" applyBorder="1" applyAlignment="1" applyProtection="1">
      <alignment horizontal="left"/>
      <protection locked="0"/>
    </xf>
    <xf numFmtId="0" fontId="0" fillId="4" borderId="5" xfId="0" applyFill="1" applyBorder="1" applyAlignment="1" applyProtection="1">
      <alignment horizontal="left"/>
      <protection locked="0"/>
    </xf>
    <xf numFmtId="0" fontId="0" fillId="0" borderId="0" xfId="0" applyAlignment="1">
      <alignment horizontal="right"/>
    </xf>
    <xf numFmtId="0" fontId="6" fillId="0" borderId="0" xfId="0" applyFont="1" applyAlignment="1">
      <alignment horizontal="left" vertical="center" wrapText="1"/>
    </xf>
    <xf numFmtId="0" fontId="5" fillId="0" borderId="0" xfId="0" applyFont="1" applyAlignment="1">
      <alignment horizontal="center" vertical="center" wrapText="1"/>
    </xf>
    <xf numFmtId="0" fontId="0" fillId="0" borderId="13"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3" borderId="0" xfId="0" applyFill="1" applyAlignment="1">
      <alignment horizontal="center" vertical="center"/>
    </xf>
    <xf numFmtId="164" fontId="0" fillId="3" borderId="0" xfId="1" applyNumberFormat="1" applyFont="1" applyFill="1" applyBorder="1" applyAlignment="1" applyProtection="1">
      <alignment horizontal="center" vertical="center"/>
    </xf>
    <xf numFmtId="0" fontId="2" fillId="3" borderId="0" xfId="0" applyFont="1" applyFill="1" applyAlignment="1">
      <alignment horizontal="center" vertical="center"/>
    </xf>
    <xf numFmtId="0" fontId="0" fillId="2" borderId="3" xfId="0" applyFill="1" applyBorder="1" applyAlignment="1">
      <alignment horizontal="center" vertical="center"/>
    </xf>
    <xf numFmtId="1" fontId="0" fillId="3" borderId="0" xfId="0" applyNumberFormat="1" applyFill="1" applyAlignment="1">
      <alignment horizontal="center" vertical="center"/>
    </xf>
    <xf numFmtId="2" fontId="0" fillId="3" borderId="0" xfId="0" applyNumberFormat="1" applyFill="1" applyAlignment="1">
      <alignment horizontal="center" vertical="center"/>
    </xf>
    <xf numFmtId="0" fontId="2" fillId="2" borderId="3" xfId="0" applyFont="1" applyFill="1" applyBorder="1" applyAlignment="1">
      <alignment horizontal="center" vertical="center"/>
    </xf>
    <xf numFmtId="164" fontId="0" fillId="3" borderId="0" xfId="0" applyNumberFormat="1" applyFill="1" applyAlignment="1">
      <alignment horizontal="center" vertical="center"/>
    </xf>
    <xf numFmtId="1" fontId="2" fillId="3" borderId="0" xfId="0" applyNumberFormat="1" applyFont="1" applyFill="1" applyAlignment="1">
      <alignment horizontal="center" vertical="center"/>
    </xf>
    <xf numFmtId="0" fontId="0" fillId="2" borderId="4" xfId="0" applyFill="1" applyBorder="1" applyAlignment="1">
      <alignment horizontal="center" vertical="center"/>
    </xf>
    <xf numFmtId="0" fontId="2" fillId="2" borderId="4" xfId="0" applyFont="1" applyFill="1" applyBorder="1" applyAlignment="1">
      <alignment horizontal="center" vertical="center"/>
    </xf>
    <xf numFmtId="164" fontId="0" fillId="3" borderId="0" xfId="1" applyNumberFormat="1" applyFont="1" applyFill="1" applyBorder="1" applyAlignment="1">
      <alignment horizontal="center" vertical="center"/>
    </xf>
    <xf numFmtId="9" fontId="0" fillId="0" borderId="2" xfId="0" applyNumberFormat="1" applyBorder="1" applyAlignment="1" applyProtection="1">
      <alignment horizontal="center" vertical="center"/>
      <protection locked="0"/>
    </xf>
    <xf numFmtId="0" fontId="12" fillId="3" borderId="11" xfId="0" applyFont="1" applyFill="1" applyBorder="1" applyAlignment="1">
      <alignment horizontal="left" vertical="top" wrapText="1"/>
    </xf>
    <xf numFmtId="0" fontId="11" fillId="0" borderId="1" xfId="0" applyFont="1" applyBorder="1" applyAlignment="1">
      <alignment horizontal="left" vertical="top" wrapText="1"/>
    </xf>
    <xf numFmtId="0" fontId="11" fillId="0" borderId="12" xfId="0" applyFont="1" applyBorder="1" applyAlignment="1">
      <alignment horizontal="left" vertical="top"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2</xdr:row>
          <xdr:rowOff>9525</xdr:rowOff>
        </xdr:from>
        <xdr:to>
          <xdr:col>5</xdr:col>
          <xdr:colOff>1574426</xdr:colOff>
          <xdr:row>3</xdr:row>
          <xdr:rowOff>3175</xdr:rowOff>
        </xdr:to>
        <xdr:sp macro="" textlink="">
          <xdr:nvSpPr>
            <xdr:cNvPr id="1028" name="Object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0</xdr:col>
      <xdr:colOff>152400</xdr:colOff>
      <xdr:row>0</xdr:row>
      <xdr:rowOff>9525</xdr:rowOff>
    </xdr:from>
    <xdr:to>
      <xdr:col>5</xdr:col>
      <xdr:colOff>1562100</xdr:colOff>
      <xdr:row>0</xdr:row>
      <xdr:rowOff>772313</xdr:rowOff>
    </xdr:to>
    <xdr:pic>
      <xdr:nvPicPr>
        <xdr:cNvPr id="4" name="Grafik 11">
          <a:extLst>
            <a:ext uri="{FF2B5EF4-FFF2-40B4-BE49-F238E27FC236}">
              <a16:creationId xmlns:a16="http://schemas.microsoft.com/office/drawing/2014/main" id="{FD292BEB-D439-4574-9B99-23E0588DCD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525"/>
          <a:ext cx="6743700" cy="762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Visio_2003-2010_Drawing.vsd"/></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
  <sheetViews>
    <sheetView workbookViewId="0">
      <selection activeCell="D10" sqref="D10"/>
    </sheetView>
  </sheetViews>
  <sheetFormatPr defaultRowHeight="15" x14ac:dyDescent="0.25"/>
  <cols>
    <col min="2" max="2" width="9.5703125" bestFit="1" customWidth="1"/>
    <col min="3" max="3" width="13.5703125" customWidth="1"/>
    <col min="4" max="4" width="71.5703125" customWidth="1"/>
  </cols>
  <sheetData>
    <row r="1" spans="1:4" x14ac:dyDescent="0.25">
      <c r="A1" t="s">
        <v>64</v>
      </c>
      <c r="B1" t="s">
        <v>63</v>
      </c>
      <c r="C1" t="s">
        <v>65</v>
      </c>
      <c r="D1" t="s">
        <v>66</v>
      </c>
    </row>
    <row r="2" spans="1:4" x14ac:dyDescent="0.25">
      <c r="A2" t="s">
        <v>67</v>
      </c>
      <c r="B2" s="40">
        <v>41512</v>
      </c>
      <c r="C2" t="s">
        <v>68</v>
      </c>
      <c r="D2" t="s">
        <v>69</v>
      </c>
    </row>
    <row r="3" spans="1:4" s="4" customFormat="1" ht="30" x14ac:dyDescent="0.25">
      <c r="A3" s="4" t="s">
        <v>70</v>
      </c>
      <c r="B3" s="41">
        <v>43133</v>
      </c>
      <c r="C3" s="4" t="s">
        <v>71</v>
      </c>
      <c r="D3" s="5" t="s">
        <v>72</v>
      </c>
    </row>
    <row r="4" spans="1:4" ht="30" x14ac:dyDescent="0.25">
      <c r="A4" t="s">
        <v>73</v>
      </c>
      <c r="B4" s="40">
        <v>45931</v>
      </c>
      <c r="C4" t="s">
        <v>74</v>
      </c>
      <c r="D4" s="2" t="s">
        <v>83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65"/>
  <sheetViews>
    <sheetView showGridLines="0" showRowColHeaders="0" tabSelected="1" view="pageBreakPreview" zoomScaleNormal="100" zoomScaleSheetLayoutView="100" workbookViewId="0">
      <selection activeCell="B5" sqref="B5:E5"/>
    </sheetView>
  </sheetViews>
  <sheetFormatPr defaultRowHeight="15" x14ac:dyDescent="0.25"/>
  <cols>
    <col min="1" max="1" width="37.85546875" style="1" bestFit="1" customWidth="1"/>
    <col min="2" max="2" width="12.5703125" customWidth="1"/>
    <col min="3" max="3" width="6.7109375" bestFit="1" customWidth="1"/>
    <col min="4" max="4" width="12.5703125" bestFit="1" customWidth="1"/>
    <col min="5" max="5" width="10.28515625" bestFit="1" customWidth="1"/>
    <col min="6" max="6" width="27.7109375" style="2" customWidth="1"/>
    <col min="8" max="10" width="8.85546875" hidden="1" customWidth="1"/>
    <col min="11" max="11" width="13.140625" hidden="1" customWidth="1"/>
    <col min="12" max="12" width="13.7109375" hidden="1" customWidth="1"/>
    <col min="13" max="13" width="18.28515625" hidden="1" customWidth="1"/>
    <col min="14" max="16" width="8.85546875" hidden="1" customWidth="1"/>
    <col min="17" max="20" width="8.85546875" customWidth="1"/>
  </cols>
  <sheetData>
    <row r="1" spans="1:19" ht="62.25" customHeight="1" x14ac:dyDescent="0.25"/>
    <row r="2" spans="1:19" ht="18.75" x14ac:dyDescent="0.3">
      <c r="A2" s="44" t="s">
        <v>81</v>
      </c>
      <c r="B2" s="45"/>
      <c r="C2" s="45"/>
      <c r="D2" s="45"/>
      <c r="E2" s="45"/>
      <c r="F2" s="46"/>
    </row>
    <row r="3" spans="1:19" ht="178.15" customHeight="1" x14ac:dyDescent="0.3">
      <c r="A3" s="47"/>
      <c r="B3" s="48"/>
      <c r="C3" s="48"/>
      <c r="D3" s="48"/>
      <c r="E3" s="48"/>
      <c r="F3" s="49"/>
    </row>
    <row r="4" spans="1:19" ht="6" customHeight="1" x14ac:dyDescent="0.25">
      <c r="A4" s="17"/>
      <c r="B4" s="18"/>
      <c r="C4" s="18"/>
      <c r="D4" s="18"/>
      <c r="E4" s="18"/>
      <c r="F4" s="19"/>
    </row>
    <row r="5" spans="1:19" x14ac:dyDescent="0.25">
      <c r="A5" s="20" t="s">
        <v>20</v>
      </c>
      <c r="B5" s="54"/>
      <c r="C5" s="55"/>
      <c r="D5" s="55"/>
      <c r="E5" s="56"/>
      <c r="F5" s="21"/>
    </row>
    <row r="6" spans="1:19" x14ac:dyDescent="0.25">
      <c r="A6" s="20" t="s">
        <v>21</v>
      </c>
      <c r="B6" s="54"/>
      <c r="C6" s="55"/>
      <c r="D6" s="55"/>
      <c r="E6" s="56"/>
      <c r="F6" s="21"/>
    </row>
    <row r="7" spans="1:19" ht="6" customHeight="1" x14ac:dyDescent="0.25">
      <c r="A7" s="20"/>
      <c r="B7" s="22"/>
      <c r="C7" s="22"/>
      <c r="D7" s="22"/>
      <c r="E7" s="22"/>
      <c r="F7" s="21"/>
    </row>
    <row r="8" spans="1:19" x14ac:dyDescent="0.25">
      <c r="A8" s="20" t="s">
        <v>22</v>
      </c>
      <c r="B8" s="25">
        <v>1</v>
      </c>
      <c r="C8" s="22"/>
      <c r="D8" s="23" t="s">
        <v>63</v>
      </c>
      <c r="E8" s="37">
        <f ca="1">TODAY()</f>
        <v>45931</v>
      </c>
      <c r="F8" s="21"/>
    </row>
    <row r="9" spans="1:19" ht="6" customHeight="1" x14ac:dyDescent="0.25">
      <c r="A9" s="23"/>
      <c r="B9" s="24"/>
      <c r="C9" s="24"/>
      <c r="D9" s="24"/>
      <c r="E9" s="24"/>
      <c r="F9" s="27"/>
    </row>
    <row r="10" spans="1:19" x14ac:dyDescent="0.25">
      <c r="A10" s="6"/>
      <c r="B10" s="53" t="s">
        <v>13</v>
      </c>
      <c r="C10" s="53"/>
      <c r="D10" s="53" t="s">
        <v>14</v>
      </c>
      <c r="E10" s="53"/>
      <c r="F10" s="7" t="s">
        <v>12</v>
      </c>
    </row>
    <row r="11" spans="1:19" x14ac:dyDescent="0.25">
      <c r="A11" s="9" t="s">
        <v>8</v>
      </c>
      <c r="B11" s="14"/>
      <c r="C11" s="15"/>
      <c r="D11" s="15"/>
      <c r="E11" s="15"/>
      <c r="F11" s="16"/>
    </row>
    <row r="12" spans="1:19" x14ac:dyDescent="0.25">
      <c r="A12" s="29" t="s">
        <v>28</v>
      </c>
      <c r="B12" s="60"/>
      <c r="C12" s="33" t="s">
        <v>0</v>
      </c>
      <c r="D12" s="60"/>
      <c r="E12" s="33" t="s">
        <v>3</v>
      </c>
      <c r="F12" s="34"/>
    </row>
    <row r="13" spans="1:19" x14ac:dyDescent="0.25">
      <c r="A13" s="29" t="s">
        <v>30</v>
      </c>
      <c r="B13" s="61"/>
      <c r="C13" s="33" t="s">
        <v>1</v>
      </c>
      <c r="D13" s="61"/>
      <c r="E13" s="33" t="s">
        <v>3</v>
      </c>
      <c r="F13" s="34"/>
    </row>
    <row r="14" spans="1:19" ht="6" customHeight="1" x14ac:dyDescent="0.25">
      <c r="A14" s="29"/>
      <c r="B14" s="62"/>
      <c r="C14" s="33"/>
      <c r="D14" s="62"/>
      <c r="E14" s="33"/>
      <c r="F14" s="34"/>
    </row>
    <row r="15" spans="1:19" ht="18.75" x14ac:dyDescent="0.3">
      <c r="A15" s="29" t="s">
        <v>29</v>
      </c>
      <c r="B15" s="61"/>
      <c r="C15" s="33" t="s">
        <v>0</v>
      </c>
      <c r="D15" s="61"/>
      <c r="E15" s="33" t="s">
        <v>3</v>
      </c>
      <c r="F15" s="34"/>
      <c r="N15" s="50"/>
      <c r="O15" s="50"/>
      <c r="P15" s="50"/>
      <c r="Q15" s="50"/>
      <c r="R15" s="50"/>
      <c r="S15" s="50"/>
    </row>
    <row r="16" spans="1:19" x14ac:dyDescent="0.25">
      <c r="A16" s="29" t="s">
        <v>31</v>
      </c>
      <c r="B16" s="61"/>
      <c r="C16" s="33" t="s">
        <v>1</v>
      </c>
      <c r="D16" s="61"/>
      <c r="E16" s="33" t="s">
        <v>3</v>
      </c>
      <c r="F16" s="34"/>
    </row>
    <row r="17" spans="1:6" x14ac:dyDescent="0.25">
      <c r="A17" s="29"/>
      <c r="B17" s="62"/>
      <c r="C17" s="33"/>
      <c r="D17" s="62"/>
      <c r="E17" s="33"/>
      <c r="F17" s="34"/>
    </row>
    <row r="18" spans="1:6" ht="17.25" x14ac:dyDescent="0.25">
      <c r="A18" s="29" t="s">
        <v>10</v>
      </c>
      <c r="B18" s="63">
        <f>(3.5*(B12*12)*B13)+(3.5*(B15*12)*B16)</f>
        <v>0</v>
      </c>
      <c r="C18" s="33" t="s">
        <v>36</v>
      </c>
      <c r="D18" s="63">
        <f>(3.5*D12*D13)+(3.5*D15*D16)</f>
        <v>0</v>
      </c>
      <c r="E18" s="33" t="s">
        <v>26</v>
      </c>
      <c r="F18" s="34"/>
    </row>
    <row r="19" spans="1:6" ht="6" customHeight="1" x14ac:dyDescent="0.25">
      <c r="A19" s="29"/>
      <c r="B19" s="62"/>
      <c r="C19" s="33"/>
      <c r="D19" s="62"/>
      <c r="E19" s="33"/>
      <c r="F19" s="34"/>
    </row>
    <row r="20" spans="1:6" ht="60" x14ac:dyDescent="0.25">
      <c r="A20" s="29" t="s">
        <v>6</v>
      </c>
      <c r="B20" s="61"/>
      <c r="C20" s="33" t="s">
        <v>1</v>
      </c>
      <c r="D20" s="61"/>
      <c r="E20" s="33" t="s">
        <v>3</v>
      </c>
      <c r="F20" s="34" t="s">
        <v>39</v>
      </c>
    </row>
    <row r="21" spans="1:6" ht="6" customHeight="1" x14ac:dyDescent="0.25">
      <c r="A21" s="29"/>
      <c r="B21" s="62"/>
      <c r="C21" s="33"/>
      <c r="D21" s="62"/>
      <c r="E21" s="33"/>
      <c r="F21" s="34"/>
    </row>
    <row r="22" spans="1:6" x14ac:dyDescent="0.25">
      <c r="A22" s="29" t="s">
        <v>5</v>
      </c>
      <c r="B22" s="61"/>
      <c r="C22" s="33" t="s">
        <v>4</v>
      </c>
      <c r="D22" s="61"/>
      <c r="E22" s="33" t="s">
        <v>4</v>
      </c>
      <c r="F22" s="34" t="s">
        <v>49</v>
      </c>
    </row>
    <row r="23" spans="1:6" ht="6" customHeight="1" x14ac:dyDescent="0.25">
      <c r="A23" s="29"/>
      <c r="B23" s="62"/>
      <c r="C23" s="33"/>
      <c r="D23" s="62"/>
      <c r="E23" s="33"/>
      <c r="F23" s="34"/>
    </row>
    <row r="24" spans="1:6" x14ac:dyDescent="0.25">
      <c r="A24" s="29" t="s">
        <v>76</v>
      </c>
      <c r="B24" s="74"/>
      <c r="C24" s="33"/>
      <c r="D24" s="74"/>
      <c r="E24" s="33"/>
      <c r="F24" s="34" t="s">
        <v>77</v>
      </c>
    </row>
    <row r="25" spans="1:6" ht="6" customHeight="1" x14ac:dyDescent="0.25">
      <c r="A25" s="29"/>
      <c r="B25" s="62"/>
      <c r="C25" s="33"/>
      <c r="D25" s="62"/>
      <c r="E25" s="33"/>
      <c r="F25" s="34"/>
    </row>
    <row r="26" spans="1:6" x14ac:dyDescent="0.25">
      <c r="A26" s="29" t="s">
        <v>24</v>
      </c>
      <c r="B26" s="63" t="str">
        <f>IFERROR(ROUNDUP(((B18/B20)*B22*(1+B24))/12,0)," ")</f>
        <v xml:space="preserve"> </v>
      </c>
      <c r="C26" s="33" t="s">
        <v>7</v>
      </c>
      <c r="D26" s="62" t="str">
        <f>IFERROR(ROUNDUP(((D18/D20)*D22*(1+D24))/1000,0)," ")</f>
        <v xml:space="preserve"> </v>
      </c>
      <c r="E26" s="33" t="s">
        <v>2</v>
      </c>
      <c r="F26" s="34" t="s">
        <v>50</v>
      </c>
    </row>
    <row r="27" spans="1:6" ht="6" customHeight="1" x14ac:dyDescent="0.25">
      <c r="A27" s="29"/>
      <c r="B27" s="63"/>
      <c r="C27" s="33"/>
      <c r="D27" s="62"/>
      <c r="E27" s="33"/>
      <c r="F27" s="34"/>
    </row>
    <row r="28" spans="1:6" x14ac:dyDescent="0.25">
      <c r="A28" s="29" t="s">
        <v>54</v>
      </c>
      <c r="B28" s="63" t="str">
        <f>IFERROR(ROUNDUP((B26/150),0)," ")</f>
        <v xml:space="preserve"> </v>
      </c>
      <c r="C28" s="33"/>
      <c r="D28" s="62" t="str">
        <f>IFERROR(ROUNDUP((D26/45.72),0)," ")</f>
        <v xml:space="preserve"> </v>
      </c>
      <c r="E28" s="33"/>
      <c r="F28" s="34" t="s">
        <v>55</v>
      </c>
    </row>
    <row r="29" spans="1:6" ht="6" customHeight="1" x14ac:dyDescent="0.25">
      <c r="A29" s="29"/>
      <c r="B29" s="62"/>
      <c r="C29" s="33"/>
      <c r="D29" s="62"/>
      <c r="E29" s="33"/>
      <c r="F29" s="34"/>
    </row>
    <row r="30" spans="1:6" x14ac:dyDescent="0.25">
      <c r="A30" s="29" t="s">
        <v>23</v>
      </c>
      <c r="B30" s="64" t="str">
        <f>IFERROR(ROUNDUP((B26/150),0)*B8," ")</f>
        <v xml:space="preserve"> </v>
      </c>
      <c r="C30" s="32" t="s">
        <v>11</v>
      </c>
      <c r="D30" s="64" t="str">
        <f>IFERROR(ROUNDUP((D26/45.72),0)*B8," ")</f>
        <v xml:space="preserve"> </v>
      </c>
      <c r="E30" s="32" t="s">
        <v>11</v>
      </c>
      <c r="F30" s="35" t="s">
        <v>51</v>
      </c>
    </row>
    <row r="31" spans="1:6" x14ac:dyDescent="0.25">
      <c r="A31" s="29"/>
      <c r="B31" s="62"/>
      <c r="C31" s="33"/>
      <c r="D31" s="62"/>
      <c r="E31" s="33"/>
      <c r="F31" s="34"/>
    </row>
    <row r="32" spans="1:6" x14ac:dyDescent="0.25">
      <c r="A32" s="8" t="s">
        <v>9</v>
      </c>
      <c r="B32" s="65"/>
      <c r="C32" s="10"/>
      <c r="D32" s="71"/>
      <c r="E32" s="10"/>
      <c r="F32" s="13"/>
    </row>
    <row r="33" spans="1:11" ht="6" customHeight="1" x14ac:dyDescent="0.25">
      <c r="A33" s="29"/>
      <c r="B33" s="62"/>
      <c r="C33" s="33"/>
      <c r="D33" s="62"/>
      <c r="E33" s="33"/>
      <c r="F33" s="34"/>
    </row>
    <row r="34" spans="1:11" x14ac:dyDescent="0.25">
      <c r="A34" s="29" t="s">
        <v>78</v>
      </c>
      <c r="B34" s="74"/>
      <c r="C34" s="33"/>
      <c r="D34" s="74"/>
      <c r="E34" s="33"/>
      <c r="F34" s="34" t="s">
        <v>77</v>
      </c>
    </row>
    <row r="35" spans="1:11" ht="30" x14ac:dyDescent="0.25">
      <c r="A35" s="29" t="s">
        <v>17</v>
      </c>
      <c r="B35" s="66">
        <f>B22+1</f>
        <v>1</v>
      </c>
      <c r="C35" s="33" t="s">
        <v>15</v>
      </c>
      <c r="D35" s="66">
        <f>D22+1</f>
        <v>1</v>
      </c>
      <c r="E35" s="33" t="s">
        <v>15</v>
      </c>
      <c r="F35" s="34" t="s">
        <v>25</v>
      </c>
      <c r="K35" s="26"/>
    </row>
    <row r="36" spans="1:11" ht="6" customHeight="1" x14ac:dyDescent="0.25">
      <c r="A36" s="29"/>
      <c r="B36" s="62"/>
      <c r="C36" s="33"/>
      <c r="D36" s="62"/>
      <c r="E36" s="33"/>
      <c r="F36" s="34"/>
    </row>
    <row r="37" spans="1:11" x14ac:dyDescent="0.25">
      <c r="A37" s="29" t="s">
        <v>16</v>
      </c>
      <c r="B37" s="67">
        <f>((B18*0.0069444)/80)*B35*(1+B34)</f>
        <v>0</v>
      </c>
      <c r="C37" s="33" t="s">
        <v>27</v>
      </c>
      <c r="D37" s="67">
        <f>((D18*0.000001)/1.9558)*D35*(1+D34)</f>
        <v>0</v>
      </c>
      <c r="E37" s="33" t="s">
        <v>19</v>
      </c>
      <c r="F37" s="34" t="s">
        <v>53</v>
      </c>
    </row>
    <row r="38" spans="1:11" ht="6" customHeight="1" x14ac:dyDescent="0.25">
      <c r="A38" s="29"/>
      <c r="B38" s="62"/>
      <c r="C38" s="33"/>
      <c r="D38" s="62"/>
      <c r="E38" s="33"/>
      <c r="F38" s="34"/>
    </row>
    <row r="39" spans="1:11" ht="17.25" x14ac:dyDescent="0.25">
      <c r="A39" s="29" t="s">
        <v>58</v>
      </c>
      <c r="B39" s="66">
        <f>ROUNDUP(B37,0)</f>
        <v>0</v>
      </c>
      <c r="C39" s="33" t="s">
        <v>18</v>
      </c>
      <c r="D39" s="66">
        <f>ROUNDUP((D37)/3.8,0)</f>
        <v>0</v>
      </c>
      <c r="E39" s="33" t="s">
        <v>18</v>
      </c>
      <c r="F39" s="34" t="s">
        <v>56</v>
      </c>
      <c r="K39" t="s">
        <v>60</v>
      </c>
    </row>
    <row r="40" spans="1:11" ht="6" customHeight="1" x14ac:dyDescent="0.25">
      <c r="A40" s="29"/>
      <c r="B40" s="62"/>
      <c r="C40" s="33"/>
      <c r="D40" s="62"/>
      <c r="E40" s="33"/>
      <c r="F40" s="34"/>
    </row>
    <row r="41" spans="1:11" ht="30" x14ac:dyDescent="0.25">
      <c r="A41" s="29" t="s">
        <v>59</v>
      </c>
      <c r="B41" s="64">
        <f>ROUNDUP(B39*B8,0)</f>
        <v>0</v>
      </c>
      <c r="C41" s="32" t="s">
        <v>18</v>
      </c>
      <c r="D41" s="64">
        <f>ROUNDUP((D39*B8),0)</f>
        <v>0</v>
      </c>
      <c r="E41" s="32" t="s">
        <v>18</v>
      </c>
      <c r="F41" s="30" t="s">
        <v>57</v>
      </c>
    </row>
    <row r="42" spans="1:11" ht="14.45" customHeight="1" x14ac:dyDescent="0.25">
      <c r="A42" s="29"/>
      <c r="B42" s="64"/>
      <c r="C42" s="33"/>
      <c r="D42" s="64"/>
      <c r="E42" s="32"/>
      <c r="F42" s="30"/>
    </row>
    <row r="43" spans="1:11" x14ac:dyDescent="0.25">
      <c r="A43" s="8" t="s">
        <v>52</v>
      </c>
      <c r="B43" s="68"/>
      <c r="C43" s="10"/>
      <c r="D43" s="72"/>
      <c r="E43" s="11"/>
      <c r="F43" s="12"/>
    </row>
    <row r="44" spans="1:11" x14ac:dyDescent="0.25">
      <c r="A44" s="29" t="s">
        <v>33</v>
      </c>
      <c r="B44" s="60"/>
      <c r="C44" s="33" t="s">
        <v>1</v>
      </c>
      <c r="D44" s="60"/>
      <c r="E44" s="33" t="s">
        <v>34</v>
      </c>
      <c r="F44" s="51" t="s">
        <v>40</v>
      </c>
    </row>
    <row r="45" spans="1:11" x14ac:dyDescent="0.25">
      <c r="A45" s="29" t="s">
        <v>42</v>
      </c>
      <c r="B45" s="60"/>
      <c r="C45" s="33" t="s">
        <v>1</v>
      </c>
      <c r="D45" s="60"/>
      <c r="E45" s="33" t="s">
        <v>34</v>
      </c>
      <c r="F45" s="52"/>
    </row>
    <row r="46" spans="1:11" x14ac:dyDescent="0.25">
      <c r="A46" s="29" t="s">
        <v>61</v>
      </c>
      <c r="B46" s="61"/>
      <c r="C46" s="33" t="s">
        <v>32</v>
      </c>
      <c r="D46" s="61"/>
      <c r="E46" s="33" t="s">
        <v>32</v>
      </c>
      <c r="F46" s="52"/>
    </row>
    <row r="47" spans="1:11" ht="6" customHeight="1" x14ac:dyDescent="0.25">
      <c r="A47" s="29"/>
      <c r="B47" s="62"/>
      <c r="C47" s="33"/>
      <c r="D47" s="62"/>
      <c r="E47" s="33"/>
      <c r="F47" s="52"/>
    </row>
    <row r="48" spans="1:11" x14ac:dyDescent="0.25">
      <c r="A48" s="29" t="s">
        <v>79</v>
      </c>
      <c r="B48" s="74"/>
      <c r="C48" s="33"/>
      <c r="D48" s="74"/>
      <c r="E48" s="33"/>
      <c r="F48" s="52"/>
    </row>
    <row r="49" spans="1:16" ht="6" customHeight="1" x14ac:dyDescent="0.25">
      <c r="A49" s="29"/>
      <c r="B49" s="64"/>
      <c r="C49" s="33"/>
      <c r="D49" s="64"/>
      <c r="E49" s="32"/>
      <c r="F49" s="52"/>
    </row>
    <row r="50" spans="1:16" ht="21.6" customHeight="1" x14ac:dyDescent="0.25">
      <c r="A50" s="29" t="s">
        <v>80</v>
      </c>
      <c r="B50" s="69">
        <f>M60*(1+B48)</f>
        <v>0</v>
      </c>
      <c r="C50" s="33" t="s">
        <v>35</v>
      </c>
      <c r="D50" s="73">
        <f>K60*0.001*D46*(1+D48)</f>
        <v>0</v>
      </c>
      <c r="E50" s="33" t="s">
        <v>38</v>
      </c>
      <c r="F50" s="52"/>
    </row>
    <row r="51" spans="1:16" ht="6" customHeight="1" x14ac:dyDescent="0.25">
      <c r="A51" s="29"/>
      <c r="B51" s="62"/>
      <c r="C51" s="33"/>
      <c r="D51" s="64"/>
      <c r="E51" s="32"/>
      <c r="F51" s="30"/>
    </row>
    <row r="52" spans="1:16" ht="32.25" x14ac:dyDescent="0.25">
      <c r="A52" s="29" t="s">
        <v>62</v>
      </c>
      <c r="B52" s="70">
        <f>ROUNDUP(M60*B46/18,0)</f>
        <v>0</v>
      </c>
      <c r="C52" s="32" t="s">
        <v>18</v>
      </c>
      <c r="D52" s="64">
        <f>ROUNDUP(D50/295,0)</f>
        <v>0</v>
      </c>
      <c r="E52" s="32" t="s">
        <v>18</v>
      </c>
      <c r="F52" s="31" t="s">
        <v>37</v>
      </c>
      <c r="J52" s="59" t="s">
        <v>46</v>
      </c>
      <c r="K52" s="59"/>
      <c r="L52" s="59"/>
      <c r="M52" s="58" t="s">
        <v>47</v>
      </c>
      <c r="N52" s="58"/>
      <c r="O52" s="58"/>
      <c r="P52" s="58"/>
    </row>
    <row r="53" spans="1:16" ht="22.5" x14ac:dyDescent="0.25">
      <c r="A53" s="29"/>
      <c r="B53" s="70"/>
      <c r="C53" s="32"/>
      <c r="D53" s="64"/>
      <c r="E53" s="32"/>
      <c r="F53" s="31"/>
      <c r="J53" s="43"/>
      <c r="K53" s="43"/>
      <c r="L53" s="43"/>
      <c r="M53" s="42"/>
      <c r="N53" s="42"/>
      <c r="O53" s="42"/>
      <c r="P53" s="42"/>
    </row>
    <row r="54" spans="1:16" ht="43.5" customHeight="1" x14ac:dyDescent="0.25">
      <c r="A54" s="75" t="s">
        <v>82</v>
      </c>
      <c r="B54" s="76"/>
      <c r="C54" s="76"/>
      <c r="D54" s="76"/>
      <c r="E54" s="76"/>
      <c r="F54" s="77"/>
    </row>
    <row r="55" spans="1:16" x14ac:dyDescent="0.25">
      <c r="A55" s="36"/>
      <c r="B55" s="4"/>
      <c r="C55" s="4"/>
      <c r="D55" s="4"/>
      <c r="E55" s="4"/>
      <c r="F55" s="39" t="s">
        <v>75</v>
      </c>
    </row>
    <row r="56" spans="1:16" x14ac:dyDescent="0.25">
      <c r="A56" s="3"/>
      <c r="B56" s="4"/>
      <c r="C56" s="4"/>
      <c r="D56" s="4"/>
      <c r="E56" s="4"/>
      <c r="F56" s="38"/>
    </row>
    <row r="57" spans="1:16" ht="37.15" customHeight="1" x14ac:dyDescent="0.25">
      <c r="A57" s="3"/>
      <c r="B57" s="4"/>
      <c r="C57" s="4"/>
      <c r="D57" s="4"/>
      <c r="E57" s="4"/>
      <c r="F57" s="5"/>
    </row>
    <row r="58" spans="1:16" x14ac:dyDescent="0.25">
      <c r="A58" s="3"/>
      <c r="B58" s="4"/>
      <c r="C58" s="4"/>
      <c r="D58" s="4"/>
      <c r="E58" s="4"/>
      <c r="F58" s="5"/>
      <c r="H58" s="57" t="s">
        <v>41</v>
      </c>
      <c r="I58" s="57"/>
      <c r="J58" s="57"/>
      <c r="K58" s="28">
        <f>(1/3)*PI()*(D45)*(((D44/2)^2)+(D13/2)^2+(D13/2*D44/2))</f>
        <v>0</v>
      </c>
      <c r="M58" s="28">
        <f>0.3333*PI()*B45*((POWER(B44/2,2)+(B13/2)*(B44/2)+(POWER(B13/2,2))))</f>
        <v>0</v>
      </c>
      <c r="O58">
        <f>0.3333*PI()*D45*((POWER(D44/2,2)+(D13/2)*(D44/2)+(POWER(D13/2,2))))</f>
        <v>0</v>
      </c>
    </row>
    <row r="59" spans="1:16" x14ac:dyDescent="0.25">
      <c r="A59" s="3"/>
      <c r="B59" s="4"/>
      <c r="C59" s="4"/>
      <c r="D59" s="4"/>
      <c r="E59" s="4"/>
      <c r="F59" s="5"/>
      <c r="H59" s="57" t="s">
        <v>43</v>
      </c>
      <c r="I59" s="57"/>
      <c r="J59" s="57"/>
      <c r="K59" s="28">
        <f>(PI()*(D13/2)^2*D45)</f>
        <v>0</v>
      </c>
      <c r="M59" s="28">
        <f>(PI()*POWER(B13,2)*B45)/4</f>
        <v>0</v>
      </c>
    </row>
    <row r="60" spans="1:16" x14ac:dyDescent="0.25">
      <c r="A60" s="3"/>
      <c r="B60" s="4"/>
      <c r="C60" s="4"/>
      <c r="D60" s="4"/>
      <c r="E60" s="4"/>
      <c r="F60" s="5"/>
      <c r="I60" s="57" t="s">
        <v>44</v>
      </c>
      <c r="J60" s="57"/>
      <c r="K60" s="28">
        <f>K58-K59</f>
        <v>0</v>
      </c>
      <c r="L60" t="s">
        <v>45</v>
      </c>
      <c r="M60" s="28">
        <f>M58-M59</f>
        <v>0</v>
      </c>
      <c r="N60" t="s">
        <v>48</v>
      </c>
    </row>
    <row r="61" spans="1:16" x14ac:dyDescent="0.25">
      <c r="A61" s="3"/>
      <c r="B61" s="4"/>
      <c r="C61" s="4"/>
      <c r="D61" s="4"/>
      <c r="E61" s="4"/>
      <c r="F61" s="5"/>
    </row>
    <row r="62" spans="1:16" x14ac:dyDescent="0.25">
      <c r="A62" s="3"/>
      <c r="B62" s="4"/>
      <c r="C62" s="4"/>
      <c r="D62" s="4"/>
      <c r="E62" s="4"/>
      <c r="F62" s="5"/>
    </row>
    <row r="63" spans="1:16" x14ac:dyDescent="0.25">
      <c r="A63" s="3"/>
      <c r="B63" s="4"/>
      <c r="C63" s="4"/>
      <c r="D63" s="4"/>
      <c r="E63" s="4"/>
      <c r="F63" s="5"/>
    </row>
    <row r="64" spans="1:16" x14ac:dyDescent="0.25">
      <c r="A64" s="3"/>
      <c r="B64" s="4"/>
      <c r="C64" s="4"/>
      <c r="D64" s="4"/>
      <c r="E64" s="4"/>
      <c r="F64" s="5"/>
    </row>
    <row r="65" spans="1:6" x14ac:dyDescent="0.25">
      <c r="A65" s="3"/>
      <c r="B65" s="4"/>
      <c r="C65" s="4"/>
      <c r="D65" s="4"/>
      <c r="E65" s="4"/>
      <c r="F65" s="5"/>
    </row>
  </sheetData>
  <sheetProtection algorithmName="SHA-512" hashValue="P9Ftm3HOtZ0d4aYa/fowNB/fg7wYM60G5sloFSMwJJTGI6pYLyxezOChidCJd0GZdprBZQhUTUqGGNIXTy2xnA==" saltValue="9bVQwPYjjtVD1sozw3P2rA==" spinCount="100000" sheet="1" objects="1" selectLockedCells="1"/>
  <mergeCells count="14">
    <mergeCell ref="A54:F54"/>
    <mergeCell ref="H58:J58"/>
    <mergeCell ref="H59:J59"/>
    <mergeCell ref="M52:P52"/>
    <mergeCell ref="I60:J60"/>
    <mergeCell ref="J52:L52"/>
    <mergeCell ref="A2:F2"/>
    <mergeCell ref="A3:F3"/>
    <mergeCell ref="N15:S15"/>
    <mergeCell ref="F44:F50"/>
    <mergeCell ref="D10:E10"/>
    <mergeCell ref="B10:C10"/>
    <mergeCell ref="B5:E5"/>
    <mergeCell ref="B6:E6"/>
  </mergeCells>
  <dataValidations disablePrompts="1" count="2">
    <dataValidation type="whole" allowBlank="1" showInputMessage="1" showErrorMessage="1" sqref="B20" xr:uid="{00000000-0002-0000-0100-000000000000}">
      <formula1>3</formula1>
      <formula2>10</formula2>
    </dataValidation>
    <dataValidation type="whole" allowBlank="1" showInputMessage="1" showErrorMessage="1" sqref="D20" xr:uid="{00000000-0002-0000-0100-000001000000}">
      <formula1>50</formula1>
      <formula2>200</formula2>
    </dataValidation>
  </dataValidations>
  <pageMargins left="0.2" right="0.2" top="0.25" bottom="0.25" header="0.05" footer="0.25"/>
  <pageSetup scale="75" orientation="portrait" r:id="rId1"/>
  <ignoredErrors>
    <ignoredError sqref="B35 D35" unlockedFormula="1"/>
  </ignoredErrors>
  <drawing r:id="rId2"/>
  <legacyDrawing r:id="rId3"/>
  <oleObjects>
    <mc:AlternateContent xmlns:mc="http://schemas.openxmlformats.org/markup-compatibility/2006">
      <mc:Choice Requires="x14">
        <oleObject progId="Visio.Drawing.11" shapeId="1028" r:id="rId4">
          <objectPr defaultSize="0" autoPict="0" r:id="rId5">
            <anchor moveWithCells="1">
              <from>
                <xdr:col>0</xdr:col>
                <xdr:colOff>9525</xdr:colOff>
                <xdr:row>2</xdr:row>
                <xdr:rowOff>9525</xdr:rowOff>
              </from>
              <to>
                <xdr:col>5</xdr:col>
                <xdr:colOff>1581150</xdr:colOff>
                <xdr:row>3</xdr:row>
                <xdr:rowOff>0</xdr:rowOff>
              </to>
            </anchor>
          </objectPr>
        </oleObject>
      </mc:Choice>
      <mc:Fallback>
        <oleObject progId="Visio.Drawing.11" shapeId="1028"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FC9959FC58FDE449A6C4B530C449FCC" ma:contentTypeVersion="19" ma:contentTypeDescription="Create a new document." ma:contentTypeScope="" ma:versionID="d4401addebf4d065edfd872dc9dac835">
  <xsd:schema xmlns:xsd="http://www.w3.org/2001/XMLSchema" xmlns:xs="http://www.w3.org/2001/XMLSchema" xmlns:p="http://schemas.microsoft.com/office/2006/metadata/properties" xmlns:ns2="98f06878-cdff-41f4-9d78-5b5e9a02a936" xmlns:ns3="023bbbd1-4a46-4d46-8cf2-07378053875f" targetNamespace="http://schemas.microsoft.com/office/2006/metadata/properties" ma:root="true" ma:fieldsID="d7f1fe7c279c3c8532794e5bf4d10ed7" ns2:_="" ns3:_="">
    <xsd:import namespace="98f06878-cdff-41f4-9d78-5b5e9a02a936"/>
    <xsd:import namespace="023bbbd1-4a46-4d46-8cf2-07378053875f"/>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f06878-cdff-41f4-9d78-5b5e9a02a936"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744ba4a-2465-4bd3-91fc-6ac5e29207c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3bbbd1-4a46-4d46-8cf2-07378053875f"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c9890a6c-8db0-401b-a2ce-e7a50f1f286c}" ma:internalName="TaxCatchAll" ma:showField="CatchAllData" ma:web="023bbbd1-4a46-4d46-8cf2-07378053875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8f06878-cdff-41f4-9d78-5b5e9a02a936">
      <Terms xmlns="http://schemas.microsoft.com/office/infopath/2007/PartnerControls"/>
    </lcf76f155ced4ddcb4097134ff3c332f>
    <TaxCatchAll xmlns="023bbbd1-4a46-4d46-8cf2-07378053875f" xsi:nil="true"/>
  </documentManagement>
</p:properties>
</file>

<file path=customXml/itemProps1.xml><?xml version="1.0" encoding="utf-8"?>
<ds:datastoreItem xmlns:ds="http://schemas.openxmlformats.org/officeDocument/2006/customXml" ds:itemID="{6790A756-B041-49FA-8D24-DF7233E697C7}">
  <ds:schemaRefs>
    <ds:schemaRef ds:uri="http://schemas.microsoft.com/sharepoint/v3/contenttype/forms"/>
  </ds:schemaRefs>
</ds:datastoreItem>
</file>

<file path=customXml/itemProps2.xml><?xml version="1.0" encoding="utf-8"?>
<ds:datastoreItem xmlns:ds="http://schemas.openxmlformats.org/officeDocument/2006/customXml" ds:itemID="{7E7431ED-B13A-409B-A69B-31AE9D3F8B00}"/>
</file>

<file path=customXml/itemProps3.xml><?xml version="1.0" encoding="utf-8"?>
<ds:datastoreItem xmlns:ds="http://schemas.openxmlformats.org/officeDocument/2006/customXml" ds:itemID="{5DE50B0B-7850-491E-A2FF-82B348A1C0B1}">
  <ds:schemaRefs>
    <ds:schemaRef ds:uri="http://schemas.microsoft.com/office/2006/metadata/properties"/>
    <ds:schemaRef ds:uri="http://www.w3.org/2000/xmlns/"/>
    <ds:schemaRef ds:uri="http://schemas.microsoft.com/office/infopath/2007/PartnerControls"/>
    <ds:schemaRef ds:uri="98f06878-cdff-41f4-9d78-5b5e9a02a936"/>
    <ds:schemaRef ds:uri="023bbbd1-4a46-4d46-8cf2-07378053875f"/>
  </ds:schemaRefs>
</ds:datastoreItem>
</file>

<file path=docMetadata/LabelInfo.xml><?xml version="1.0" encoding="utf-8"?>
<clbl:labelList xmlns:clbl="http://schemas.microsoft.com/office/2020/mipLabelMetadata">
  <clbl:label id="{7fa3ed9f-fff9-4884-a6e2-8dd98886b775}" enabled="0" method="" siteId="{7fa3ed9f-fff9-4884-a6e2-8dd98886b77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Revision Tracker</vt:lpstr>
      <vt:lpstr>Calculator</vt:lpstr>
      <vt:lpstr>Calculator!Print_Area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Shaft Laminating Volume Estimator</dc:title>
  <dc:creator>CRME</dc:creator>
  <cp:lastModifiedBy>Matthews-Ewald, Christopher</cp:lastModifiedBy>
  <cp:lastPrinted>2018-02-02T21:11:24Z</cp:lastPrinted>
  <dcterms:created xsi:type="dcterms:W3CDTF">2013-08-26T14:33:15Z</dcterms:created>
  <dcterms:modified xsi:type="dcterms:W3CDTF">2025-10-01T14:31:48Z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0x0101002FC9959FC58FDE449A6C4B530C449FCC</vt:lpwstr>
  </property>
  <property fmtid="{D5CDD505-2E9C-101B-9397-08002B2CF9AE}" pid="3" name="MediaServiceImageTags">
    <vt:lpwstr/>
  </property>
</Properties>
</file>